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clac-my.sharepoint.com/personal/rekglel_ucl_ac_uk/Documents/Documents/Sequencing/"/>
    </mc:Choice>
  </mc:AlternateContent>
  <xr:revisionPtr revIDLastSave="424" documentId="8_{D6F7950C-2FA1-4F91-B659-C0A8290AC419}" xr6:coauthVersionLast="47" xr6:coauthVersionMax="47" xr10:uidLastSave="{DFF8D3C6-F829-41A2-BFF5-D055555A309A}"/>
  <bookViews>
    <workbookView xWindow="-110" yWindow="-110" windowWidth="19420" windowHeight="10300" xr2:uid="{94676814-04C9-491B-A4B4-57597F0EBC62}"/>
  </bookViews>
  <sheets>
    <sheet name="Sequencing template" sheetId="2" r:id="rId1"/>
    <sheet name="Example sheet (24 samples)" sheetId="4" r:id="rId2"/>
    <sheet name="Example sheet (6 samples)" sheetId="5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D3" i="5"/>
  <c r="G3" i="5"/>
  <c r="N8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D26" i="2"/>
  <c r="E26" i="2"/>
  <c r="D25" i="2"/>
  <c r="E25" i="2"/>
  <c r="D24" i="2"/>
  <c r="E24" i="2"/>
  <c r="D23" i="2"/>
  <c r="E23" i="2"/>
  <c r="D22" i="2"/>
  <c r="E22" i="2"/>
  <c r="D21" i="2"/>
  <c r="E21" i="2"/>
  <c r="D20" i="2"/>
  <c r="E20" i="2"/>
  <c r="D19" i="2"/>
  <c r="E19" i="2"/>
  <c r="D18" i="2"/>
  <c r="E18" i="2"/>
  <c r="D17" i="2"/>
  <c r="E17" i="2"/>
  <c r="D16" i="2"/>
  <c r="E16" i="2"/>
  <c r="D15" i="2"/>
  <c r="E15" i="2"/>
  <c r="D14" i="2"/>
  <c r="E14" i="2"/>
  <c r="D13" i="2"/>
  <c r="E13" i="2"/>
  <c r="D12" i="2"/>
  <c r="E12" i="2"/>
  <c r="N11" i="2"/>
  <c r="D11" i="2"/>
  <c r="E11" i="2"/>
  <c r="D10" i="2"/>
  <c r="E10" i="2"/>
  <c r="D9" i="2"/>
  <c r="E9" i="2"/>
  <c r="D8" i="2"/>
  <c r="E8" i="2"/>
  <c r="D7" i="2"/>
  <c r="E7" i="2"/>
  <c r="D6" i="2"/>
  <c r="E6" i="2"/>
  <c r="D5" i="2"/>
  <c r="E5" i="2"/>
  <c r="D4" i="2"/>
  <c r="E4" i="2"/>
  <c r="J3" i="2"/>
  <c r="K3" i="2"/>
  <c r="E3" i="2"/>
  <c r="G8" i="5"/>
  <c r="G27" i="4"/>
  <c r="N8" i="5"/>
  <c r="G4" i="5"/>
  <c r="G5" i="5"/>
  <c r="G6" i="5"/>
  <c r="G7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N11" i="5"/>
  <c r="D26" i="5"/>
  <c r="E26" i="5"/>
  <c r="D25" i="5"/>
  <c r="E25" i="5"/>
  <c r="D24" i="5"/>
  <c r="E24" i="5"/>
  <c r="D23" i="5"/>
  <c r="E23" i="5"/>
  <c r="D22" i="5"/>
  <c r="E22" i="5"/>
  <c r="D21" i="5"/>
  <c r="E21" i="5"/>
  <c r="D20" i="5"/>
  <c r="E20" i="5"/>
  <c r="D19" i="5"/>
  <c r="E19" i="5"/>
  <c r="D18" i="5"/>
  <c r="E18" i="5"/>
  <c r="D17" i="5"/>
  <c r="E17" i="5"/>
  <c r="D16" i="5"/>
  <c r="E16" i="5"/>
  <c r="D15" i="5"/>
  <c r="E15" i="5"/>
  <c r="D14" i="5"/>
  <c r="E14" i="5"/>
  <c r="D13" i="5"/>
  <c r="E13" i="5"/>
  <c r="D12" i="5"/>
  <c r="E12" i="5"/>
  <c r="D11" i="5"/>
  <c r="E11" i="5"/>
  <c r="D10" i="5"/>
  <c r="E10" i="5"/>
  <c r="D9" i="5"/>
  <c r="E9" i="5"/>
  <c r="D8" i="5"/>
  <c r="E8" i="5"/>
  <c r="D7" i="5"/>
  <c r="E7" i="5"/>
  <c r="D6" i="5"/>
  <c r="E6" i="5"/>
  <c r="D5" i="5"/>
  <c r="E5" i="5"/>
  <c r="D4" i="5"/>
  <c r="E4" i="5"/>
  <c r="J3" i="5"/>
  <c r="K3" i="5"/>
  <c r="E3" i="5"/>
  <c r="K3" i="4"/>
  <c r="J3" i="4"/>
  <c r="N11" i="4"/>
  <c r="N8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3" i="4"/>
  <c r="E3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</calcChain>
</file>

<file path=xl/sharedStrings.xml><?xml version="1.0" encoding="utf-8"?>
<sst xmlns="http://schemas.openxmlformats.org/spreadsheetml/2006/main" count="145" uniqueCount="66">
  <si>
    <t>Barcode</t>
  </si>
  <si>
    <t>Flow cell</t>
  </si>
  <si>
    <t>Starting pores</t>
  </si>
  <si>
    <t>Tapestation size</t>
  </si>
  <si>
    <t>Total reads</t>
  </si>
  <si>
    <t>Total bases</t>
  </si>
  <si>
    <t xml:space="preserve">Run time </t>
  </si>
  <si>
    <t>N50</t>
  </si>
  <si>
    <t>7 Gb</t>
  </si>
  <si>
    <t>Date</t>
  </si>
  <si>
    <t>Computer number</t>
  </si>
  <si>
    <t>Run ID</t>
  </si>
  <si>
    <t>Input Qubit (ng/uL)</t>
  </si>
  <si>
    <t>Input volume (uL)</t>
  </si>
  <si>
    <t>H2O (uL)</t>
  </si>
  <si>
    <t>Post-PCR Qubit (ng/uL)</t>
  </si>
  <si>
    <t>Input to pool (uL)</t>
  </si>
  <si>
    <t>Sample ID</t>
  </si>
  <si>
    <t>Sample 1</t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</si>
  <si>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</si>
  <si>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</si>
  <si>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</si>
  <si>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</si>
  <si>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</si>
  <si>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</si>
  <si>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</si>
  <si>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</si>
  <si>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</si>
  <si>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</si>
  <si>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</si>
  <si>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</si>
  <si>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</si>
  <si>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</si>
  <si>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</si>
  <si>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</si>
  <si>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</si>
  <si>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</si>
  <si>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</si>
  <si>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</si>
  <si>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</si>
  <si>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</si>
  <si>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</si>
  <si>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Qubit 3 (pool)  (ng/uL)</t>
  </si>
  <si>
    <t>FAV1234</t>
  </si>
  <si>
    <t>72 hours</t>
  </si>
  <si>
    <t>GPU_PC_1</t>
  </si>
  <si>
    <t>3412 Kb</t>
  </si>
  <si>
    <t>3846 bp</t>
  </si>
  <si>
    <t>Metagenomics_1</t>
  </si>
  <si>
    <t>Number of samples</t>
  </si>
  <si>
    <t>ng/samples (pool)</t>
  </si>
  <si>
    <t>Input ng (1-5 ng)</t>
  </si>
  <si>
    <t>Total ng in pool (400-800)</t>
  </si>
  <si>
    <t>* you will need to adjust this for the lowest post-PCR Qubit sample concentration</t>
  </si>
  <si>
    <t>* you will need to adjust this according to your lowest input Qubit sample concentration</t>
  </si>
  <si>
    <t>NEB mass to mol calculator</t>
  </si>
  <si>
    <t>https://nebiocalculator.neb.com/#!/dsdnaamt</t>
  </si>
  <si>
    <t>Elution buffer (uL)</t>
  </si>
  <si>
    <t>Pool (uL)</t>
  </si>
  <si>
    <t>fmol (from NEB calculator)</t>
  </si>
  <si>
    <t>Final (desired) pool fmol (10-50)</t>
  </si>
  <si>
    <t>* you will need to adjust this for the fmol result you got from the NEB calculator</t>
  </si>
  <si>
    <t>Total ng in pool (Qubit ng/ul * volume of pool)</t>
  </si>
  <si>
    <t>Total (uL)</t>
  </si>
  <si>
    <t>* note that you may need to do a serial dilution to achieve this</t>
  </si>
  <si>
    <t>Tapestation size (kb)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</si>
</sst>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15" fontId="0" fillId="0" borderId="0" xfId="0" applyNumberFormat="1"/>
    <xf numFmtId="0" fontId="0" fillId="3" borderId="3" xfId="0" applyFill="1" applyBorder="1" applyAlignment="1">
      <alignment horizontal="center"/>
    </xf>
    <xf numFmtId="0" fontId="0" fillId="0" borderId="0" xfId="0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164" fontId="0" fillId="0" borderId="3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0" xfId="0" applyFill="1"/>
    <xf numFmtId="0" fontId="1" fillId="4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5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3" fillId="0" borderId="3" xfId="1" applyBorder="1"/>
    <xf numFmtId="0" fontId="1" fillId="6" borderId="3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/>
    </xf>
    <xf numFmtId="164" fontId="0" fillId="3" borderId="1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ebiocalculator.neb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nebiocalculator.neb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nebiocalculator.ne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3FE40-DBBF-4268-83BE-0542D9BCCC84}">
  <dimension ref="A1:O27"/>
  <sheetViews>
    <sheetView tabSelected="1" zoomScale="60" zoomScaleNormal="60" workbookViewId="0">
      <selection activeCell="N7" sqref="N3:N7"/>
    </sheetView>
  </sheetViews>
  <sheetFormatPr defaultRowHeight="14.5" x14ac:dyDescent="0.35"/>
  <cols>
    <col min="1" max="1" width="17.453125" customWidth="1"/>
    <col min="3" max="3" width="11.1796875" bestFit="1" customWidth="1"/>
    <col min="4" max="4" width="11.81640625" customWidth="1"/>
    <col min="6" max="6" width="14.54296875" bestFit="1" customWidth="1"/>
    <col min="7" max="7" width="11.81640625" customWidth="1"/>
    <col min="8" max="8" width="13.54296875" customWidth="1"/>
    <col min="9" max="9" width="14.90625" customWidth="1"/>
    <col min="10" max="10" width="12.7265625" customWidth="1"/>
    <col min="11" max="11" width="12.36328125" customWidth="1"/>
    <col min="12" max="12" width="4.90625" customWidth="1"/>
    <col min="13" max="13" width="39" customWidth="1"/>
    <col min="14" max="14" width="19.26953125" customWidth="1"/>
  </cols>
  <sheetData>
    <row r="1" spans="1:15" x14ac:dyDescent="0.35">
      <c r="A1" s="2"/>
      <c r="D1" s="14"/>
    </row>
    <row r="2" spans="1:15" s="4" customFormat="1" ht="52.5" customHeight="1" x14ac:dyDescent="0.35">
      <c r="A2" s="5" t="s">
        <v>17</v>
      </c>
      <c r="B2" s="5" t="s">
        <v>0</v>
      </c>
      <c r="C2" s="15" t="s">
        <v>12</v>
      </c>
      <c r="D2" s="5" t="s">
        <v>13</v>
      </c>
      <c r="E2" s="5" t="s">
        <v>14</v>
      </c>
      <c r="F2" s="5" t="s">
        <v>15</v>
      </c>
      <c r="G2" s="16" t="s">
        <v>16</v>
      </c>
      <c r="H2" s="5" t="s">
        <v>42</v>
      </c>
      <c r="I2" s="27" t="s">
        <v>59</v>
      </c>
      <c r="J2" s="5" t="s">
        <v>58</v>
      </c>
      <c r="K2" s="5" t="s">
        <v>57</v>
      </c>
      <c r="M2" s="11"/>
    </row>
    <row r="3" spans="1:15" x14ac:dyDescent="0.35">
      <c r="A3" s="3"/>
      <c r="B3" s="3"/>
      <c r="C3" s="6"/>
      <c r="D3" s="12" t="e">
        <f>(3*$N$5)/C3</f>
        <v>#DIV/0!</v>
      </c>
      <c r="E3" s="13" t="e">
        <f>3-D3</f>
        <v>#DIV/0!</v>
      </c>
      <c r="F3" s="23"/>
      <c r="G3" s="13" t="e">
        <f>$N$8/F3</f>
        <v>#DIV/0!</v>
      </c>
      <c r="H3" s="29"/>
      <c r="I3" s="8"/>
      <c r="J3" s="32" t="e">
        <f>(11*N12)/I3</f>
        <v>#DIV/0!</v>
      </c>
      <c r="K3" s="32" t="e">
        <f>11-J3</f>
        <v>#DIV/0!</v>
      </c>
      <c r="M3" s="18" t="s">
        <v>49</v>
      </c>
      <c r="N3" s="24"/>
    </row>
    <row r="4" spans="1:15" x14ac:dyDescent="0.35">
      <c r="A4" s="3"/>
      <c r="B4" s="3"/>
      <c r="C4" s="6"/>
      <c r="D4" s="12" t="e">
        <f>(3*$N$5)/C4</f>
        <v>#DIV/0!</v>
      </c>
      <c r="E4" s="13" t="e">
        <f t="shared" ref="E4:E26" si="0">3-D4</f>
        <v>#DIV/0!</v>
      </c>
      <c r="F4" s="23"/>
      <c r="G4" s="13" t="e">
        <f t="shared" ref="G4:G26" si="1">$N$8/F4</f>
        <v>#DIV/0!</v>
      </c>
      <c r="H4" s="30"/>
      <c r="I4" s="9"/>
      <c r="J4" s="33"/>
      <c r="K4" s="33"/>
      <c r="M4" s="1"/>
    </row>
    <row r="5" spans="1:15" x14ac:dyDescent="0.35">
      <c r="A5" s="3"/>
      <c r="B5" s="3"/>
      <c r="C5" s="6"/>
      <c r="D5" s="12" t="e">
        <f>(3*$N$5)/C5</f>
        <v>#DIV/0!</v>
      </c>
      <c r="E5" s="13" t="e">
        <f t="shared" si="0"/>
        <v>#DIV/0!</v>
      </c>
      <c r="F5" s="23"/>
      <c r="G5" s="13" t="e">
        <f t="shared" si="1"/>
        <v>#DIV/0!</v>
      </c>
      <c r="H5" s="30"/>
      <c r="I5" s="9"/>
      <c r="J5" s="33"/>
      <c r="K5" s="33"/>
      <c r="M5" s="19" t="s">
        <v>51</v>
      </c>
      <c r="N5" s="3"/>
      <c r="O5" t="s">
        <v>54</v>
      </c>
    </row>
    <row r="6" spans="1:15" x14ac:dyDescent="0.35">
      <c r="A6" s="3"/>
      <c r="B6" s="3"/>
      <c r="C6" s="6"/>
      <c r="D6" s="12" t="e">
        <f>(3*$N$5)/C6</f>
        <v>#DIV/0!</v>
      </c>
      <c r="E6" s="13" t="e">
        <f t="shared" si="0"/>
        <v>#DIV/0!</v>
      </c>
      <c r="F6" s="23"/>
      <c r="G6" s="13" t="e">
        <f t="shared" si="1"/>
        <v>#DIV/0!</v>
      </c>
      <c r="H6" s="30"/>
      <c r="I6" s="9"/>
      <c r="J6" s="33"/>
      <c r="K6" s="33"/>
      <c r="M6" s="1"/>
    </row>
    <row r="7" spans="1:15" x14ac:dyDescent="0.35">
      <c r="A7" s="3"/>
      <c r="B7" s="3"/>
      <c r="C7" s="6"/>
      <c r="D7" s="12" t="e">
        <f>(3*$N$5)/C7</f>
        <v>#DIV/0!</v>
      </c>
      <c r="E7" s="13" t="e">
        <f t="shared" si="0"/>
        <v>#DIV/0!</v>
      </c>
      <c r="F7" s="23"/>
      <c r="G7" s="13" t="e">
        <f t="shared" si="1"/>
        <v>#DIV/0!</v>
      </c>
      <c r="H7" s="30"/>
      <c r="I7" s="9"/>
      <c r="J7" s="33"/>
      <c r="K7" s="33"/>
      <c r="M7" s="20" t="s">
        <v>52</v>
      </c>
      <c r="N7" s="3"/>
      <c r="O7" t="s">
        <v>53</v>
      </c>
    </row>
    <row r="8" spans="1:15" x14ac:dyDescent="0.35">
      <c r="A8" s="3"/>
      <c r="B8" s="3"/>
      <c r="C8" s="6"/>
      <c r="D8" s="12" t="e">
        <f>(3*$N$5)/C8</f>
        <v>#DIV/0!</v>
      </c>
      <c r="E8" s="13" t="e">
        <f t="shared" si="0"/>
        <v>#DIV/0!</v>
      </c>
      <c r="F8" s="23"/>
      <c r="G8" s="13" t="e">
        <f t="shared" si="1"/>
        <v>#DIV/0!</v>
      </c>
      <c r="H8" s="30"/>
      <c r="I8" s="9"/>
      <c r="J8" s="33"/>
      <c r="K8" s="33"/>
      <c r="M8" s="21" t="s">
        <v>50</v>
      </c>
      <c r="N8" s="13" t="e">
        <f>N7/N3</f>
        <v>#DIV/0!</v>
      </c>
    </row>
    <row r="9" spans="1:15" x14ac:dyDescent="0.35">
      <c r="A9" s="3"/>
      <c r="B9" s="3"/>
      <c r="C9" s="6"/>
      <c r="D9" s="12" t="e">
        <f>(3*$N$5)/C9</f>
        <v>#DIV/0!</v>
      </c>
      <c r="E9" s="13" t="e">
        <f t="shared" si="0"/>
        <v>#DIV/0!</v>
      </c>
      <c r="F9" s="23"/>
      <c r="G9" s="13" t="e">
        <f t="shared" si="1"/>
        <v>#DIV/0!</v>
      </c>
      <c r="H9" s="30"/>
      <c r="I9" s="9"/>
      <c r="J9" s="33"/>
      <c r="K9" s="33"/>
      <c r="M9" s="1"/>
    </row>
    <row r="10" spans="1:15" x14ac:dyDescent="0.35">
      <c r="A10" s="3"/>
      <c r="B10" s="3"/>
      <c r="C10" s="6"/>
      <c r="D10" s="12" t="e">
        <f>(3*$N$5)/C10</f>
        <v>#DIV/0!</v>
      </c>
      <c r="E10" s="13" t="e">
        <f t="shared" si="0"/>
        <v>#DIV/0!</v>
      </c>
      <c r="F10" s="23"/>
      <c r="G10" s="13" t="e">
        <f t="shared" si="1"/>
        <v>#DIV/0!</v>
      </c>
      <c r="H10" s="30"/>
      <c r="I10" s="9"/>
      <c r="J10" s="33"/>
      <c r="K10" s="33"/>
      <c r="M10" s="21" t="s">
        <v>55</v>
      </c>
      <c r="N10" s="25" t="s">
        <v>56</v>
      </c>
    </row>
    <row r="11" spans="1:15" x14ac:dyDescent="0.35">
      <c r="A11" s="3"/>
      <c r="B11" s="3"/>
      <c r="C11" s="6"/>
      <c r="D11" s="12" t="e">
        <f>(3*$N$5)/C11</f>
        <v>#DIV/0!</v>
      </c>
      <c r="E11" s="13" t="e">
        <f t="shared" si="0"/>
        <v>#DIV/0!</v>
      </c>
      <c r="F11" s="23"/>
      <c r="G11" s="13" t="e">
        <f t="shared" si="1"/>
        <v>#DIV/0!</v>
      </c>
      <c r="H11" s="30"/>
      <c r="I11" s="9"/>
      <c r="J11" s="33"/>
      <c r="K11" s="33"/>
      <c r="M11" s="18" t="s">
        <v>62</v>
      </c>
      <c r="N11" s="13">
        <f>H3*G27</f>
        <v>0</v>
      </c>
      <c r="O11" t="s">
        <v>61</v>
      </c>
    </row>
    <row r="12" spans="1:15" x14ac:dyDescent="0.35">
      <c r="A12" s="3"/>
      <c r="B12" s="3"/>
      <c r="C12" s="6"/>
      <c r="D12" s="12" t="e">
        <f>(3*$N$5)/C12</f>
        <v>#DIV/0!</v>
      </c>
      <c r="E12" s="13" t="e">
        <f t="shared" si="0"/>
        <v>#DIV/0!</v>
      </c>
      <c r="F12" s="23"/>
      <c r="G12" s="13" t="e">
        <f t="shared" si="1"/>
        <v>#DIV/0!</v>
      </c>
      <c r="H12" s="30"/>
      <c r="I12" s="9"/>
      <c r="J12" s="33"/>
      <c r="K12" s="33"/>
      <c r="M12" s="26" t="s">
        <v>60</v>
      </c>
      <c r="N12" s="3"/>
      <c r="O12" t="s">
        <v>64</v>
      </c>
    </row>
    <row r="13" spans="1:15" x14ac:dyDescent="0.35">
      <c r="A13" s="3"/>
      <c r="B13" s="3"/>
      <c r="C13" s="6"/>
      <c r="D13" s="12" t="e">
        <f>(3*$N$5)/C13</f>
        <v>#DIV/0!</v>
      </c>
      <c r="E13" s="13" t="e">
        <f t="shared" si="0"/>
        <v>#DIV/0!</v>
      </c>
      <c r="F13" s="23"/>
      <c r="G13" s="13" t="e">
        <f t="shared" si="1"/>
        <v>#DIV/0!</v>
      </c>
      <c r="H13" s="30"/>
      <c r="I13" s="9"/>
      <c r="J13" s="33"/>
      <c r="K13" s="33"/>
    </row>
    <row r="14" spans="1:15" x14ac:dyDescent="0.35">
      <c r="A14" s="3"/>
      <c r="B14" s="3"/>
      <c r="C14" s="7"/>
      <c r="D14" s="12" t="e">
        <f>(3*$N$5)/C14</f>
        <v>#DIV/0!</v>
      </c>
      <c r="E14" s="13" t="e">
        <f t="shared" si="0"/>
        <v>#DIV/0!</v>
      </c>
      <c r="F14" s="23"/>
      <c r="G14" s="13" t="e">
        <f t="shared" si="1"/>
        <v>#DIV/0!</v>
      </c>
      <c r="H14" s="30"/>
      <c r="I14" s="9"/>
      <c r="J14" s="33"/>
      <c r="K14" s="33"/>
      <c r="M14" s="21" t="s">
        <v>9</v>
      </c>
      <c r="N14" s="22"/>
    </row>
    <row r="15" spans="1:15" x14ac:dyDescent="0.35">
      <c r="A15" s="3"/>
      <c r="B15" s="3"/>
      <c r="C15" s="3"/>
      <c r="D15" s="12" t="e">
        <f>(3*$N$5)/C15</f>
        <v>#DIV/0!</v>
      </c>
      <c r="E15" s="13" t="e">
        <f t="shared" si="0"/>
        <v>#DIV/0!</v>
      </c>
      <c r="F15" s="23"/>
      <c r="G15" s="13" t="e">
        <f t="shared" si="1"/>
        <v>#DIV/0!</v>
      </c>
      <c r="H15" s="30"/>
      <c r="I15" s="9"/>
      <c r="J15" s="33"/>
      <c r="K15" s="33"/>
      <c r="M15" s="21" t="s">
        <v>11</v>
      </c>
      <c r="N15" s="3"/>
    </row>
    <row r="16" spans="1:15" x14ac:dyDescent="0.35">
      <c r="A16" s="3"/>
      <c r="B16" s="3"/>
      <c r="C16" s="3"/>
      <c r="D16" s="12" t="e">
        <f>(3*$N$5)/C16</f>
        <v>#DIV/0!</v>
      </c>
      <c r="E16" s="13" t="e">
        <f t="shared" si="0"/>
        <v>#DIV/0!</v>
      </c>
      <c r="F16" s="23"/>
      <c r="G16" s="13" t="e">
        <f t="shared" si="1"/>
        <v>#DIV/0!</v>
      </c>
      <c r="H16" s="30"/>
      <c r="I16" s="9"/>
      <c r="J16" s="33"/>
      <c r="K16" s="33"/>
      <c r="M16" s="21" t="s">
        <v>10</v>
      </c>
      <c r="N16" s="3"/>
    </row>
    <row r="17" spans="1:14" x14ac:dyDescent="0.35">
      <c r="A17" s="3"/>
      <c r="B17" s="3"/>
      <c r="C17" s="3"/>
      <c r="D17" s="12" t="e">
        <f>(3*$N$5)/C17</f>
        <v>#DIV/0!</v>
      </c>
      <c r="E17" s="13" t="e">
        <f t="shared" si="0"/>
        <v>#DIV/0!</v>
      </c>
      <c r="F17" s="23"/>
      <c r="G17" s="13" t="e">
        <f t="shared" si="1"/>
        <v>#DIV/0!</v>
      </c>
      <c r="H17" s="30"/>
      <c r="I17" s="9"/>
      <c r="J17" s="33"/>
      <c r="K17" s="33"/>
      <c r="M17" s="21" t="s">
        <v>1</v>
      </c>
      <c r="N17" s="3"/>
    </row>
    <row r="18" spans="1:14" x14ac:dyDescent="0.35">
      <c r="A18" s="3"/>
      <c r="B18" s="3"/>
      <c r="C18" s="3"/>
      <c r="D18" s="12" t="e">
        <f>(3*$N$5)/C18</f>
        <v>#DIV/0!</v>
      </c>
      <c r="E18" s="13" t="e">
        <f t="shared" si="0"/>
        <v>#DIV/0!</v>
      </c>
      <c r="F18" s="23"/>
      <c r="G18" s="13" t="e">
        <f t="shared" si="1"/>
        <v>#DIV/0!</v>
      </c>
      <c r="H18" s="30"/>
      <c r="I18" s="9"/>
      <c r="J18" s="33"/>
      <c r="K18" s="33"/>
      <c r="M18" s="21" t="s">
        <v>2</v>
      </c>
      <c r="N18" s="3"/>
    </row>
    <row r="19" spans="1:14" x14ac:dyDescent="0.35">
      <c r="A19" s="3"/>
      <c r="B19" s="3"/>
      <c r="C19" s="3"/>
      <c r="D19" s="12" t="e">
        <f>(3*$N$5)/C19</f>
        <v>#DIV/0!</v>
      </c>
      <c r="E19" s="13" t="e">
        <f t="shared" si="0"/>
        <v>#DIV/0!</v>
      </c>
      <c r="F19" s="23"/>
      <c r="G19" s="13" t="e">
        <f t="shared" si="1"/>
        <v>#DIV/0!</v>
      </c>
      <c r="H19" s="30"/>
      <c r="I19" s="9"/>
      <c r="J19" s="33"/>
      <c r="K19" s="33"/>
      <c r="M19" s="21" t="s">
        <v>3</v>
      </c>
      <c r="N19" s="3"/>
    </row>
    <row r="20" spans="1:14" x14ac:dyDescent="0.35">
      <c r="A20" s="3"/>
      <c r="B20" s="3"/>
      <c r="C20" s="3"/>
      <c r="D20" s="12" t="e">
        <f>(3*$N$5)/C20</f>
        <v>#DIV/0!</v>
      </c>
      <c r="E20" s="13" t="e">
        <f t="shared" si="0"/>
        <v>#DIV/0!</v>
      </c>
      <c r="F20" s="23"/>
      <c r="G20" s="13" t="e">
        <f t="shared" si="1"/>
        <v>#DIV/0!</v>
      </c>
      <c r="H20" s="30"/>
      <c r="I20" s="9"/>
      <c r="J20" s="33"/>
      <c r="K20" s="33"/>
      <c r="M20" s="21" t="s">
        <v>4</v>
      </c>
      <c r="N20" s="3"/>
    </row>
    <row r="21" spans="1:14" x14ac:dyDescent="0.35">
      <c r="A21" s="3"/>
      <c r="B21" s="3"/>
      <c r="C21" s="3"/>
      <c r="D21" s="12" t="e">
        <f>(3*$N$5)/C21</f>
        <v>#DIV/0!</v>
      </c>
      <c r="E21" s="13" t="e">
        <f t="shared" si="0"/>
        <v>#DIV/0!</v>
      </c>
      <c r="F21" s="23"/>
      <c r="G21" s="13" t="e">
        <f t="shared" si="1"/>
        <v>#DIV/0!</v>
      </c>
      <c r="H21" s="30"/>
      <c r="I21" s="9"/>
      <c r="J21" s="33"/>
      <c r="K21" s="33"/>
      <c r="M21" s="21" t="s">
        <v>5</v>
      </c>
      <c r="N21" s="3"/>
    </row>
    <row r="22" spans="1:14" x14ac:dyDescent="0.35">
      <c r="A22" s="3"/>
      <c r="B22" s="3"/>
      <c r="C22" s="3"/>
      <c r="D22" s="12" t="e">
        <f>(3*$N$5)/C22</f>
        <v>#DIV/0!</v>
      </c>
      <c r="E22" s="13" t="e">
        <f t="shared" si="0"/>
        <v>#DIV/0!</v>
      </c>
      <c r="F22" s="23"/>
      <c r="G22" s="13" t="e">
        <f t="shared" si="1"/>
        <v>#DIV/0!</v>
      </c>
      <c r="H22" s="30"/>
      <c r="I22" s="9"/>
      <c r="J22" s="33"/>
      <c r="K22" s="33"/>
      <c r="M22" s="21" t="s">
        <v>6</v>
      </c>
      <c r="N22" s="3"/>
    </row>
    <row r="23" spans="1:14" x14ac:dyDescent="0.35">
      <c r="A23" s="3"/>
      <c r="B23" s="3"/>
      <c r="C23" s="3"/>
      <c r="D23" s="12" t="e">
        <f>(3*$N$5)/C23</f>
        <v>#DIV/0!</v>
      </c>
      <c r="E23" s="13" t="e">
        <f t="shared" si="0"/>
        <v>#DIV/0!</v>
      </c>
      <c r="F23" s="23"/>
      <c r="G23" s="13" t="e">
        <f t="shared" si="1"/>
        <v>#DIV/0!</v>
      </c>
      <c r="H23" s="30"/>
      <c r="I23" s="9"/>
      <c r="J23" s="33"/>
      <c r="K23" s="33"/>
      <c r="M23" s="21" t="s">
        <v>7</v>
      </c>
      <c r="N23" s="3"/>
    </row>
    <row r="24" spans="1:14" x14ac:dyDescent="0.35">
      <c r="A24" s="3"/>
      <c r="B24" s="3"/>
      <c r="C24" s="3"/>
      <c r="D24" s="12" t="e">
        <f>(3*$N$5)/C24</f>
        <v>#DIV/0!</v>
      </c>
      <c r="E24" s="13" t="e">
        <f t="shared" si="0"/>
        <v>#DIV/0!</v>
      </c>
      <c r="F24" s="23"/>
      <c r="G24" s="13" t="e">
        <f t="shared" si="1"/>
        <v>#DIV/0!</v>
      </c>
      <c r="H24" s="30"/>
      <c r="I24" s="9"/>
      <c r="J24" s="33"/>
      <c r="K24" s="33"/>
    </row>
    <row r="25" spans="1:14" x14ac:dyDescent="0.35">
      <c r="A25" s="3"/>
      <c r="B25" s="3"/>
      <c r="C25" s="3"/>
      <c r="D25" s="12" t="e">
        <f>(3*$N$5)/C25</f>
        <v>#DIV/0!</v>
      </c>
      <c r="E25" s="13" t="e">
        <f t="shared" si="0"/>
        <v>#DIV/0!</v>
      </c>
      <c r="F25" s="23"/>
      <c r="G25" s="13" t="e">
        <f t="shared" si="1"/>
        <v>#DIV/0!</v>
      </c>
      <c r="H25" s="30"/>
      <c r="I25" s="9"/>
      <c r="J25" s="33"/>
      <c r="K25" s="33"/>
    </row>
    <row r="26" spans="1:14" x14ac:dyDescent="0.35">
      <c r="A26" s="3"/>
      <c r="B26" s="3"/>
      <c r="C26" s="3"/>
      <c r="D26" s="12" t="e">
        <f>(3*$N$5)/C26</f>
        <v>#DIV/0!</v>
      </c>
      <c r="E26" s="13" t="e">
        <f t="shared" si="0"/>
        <v>#DIV/0!</v>
      </c>
      <c r="F26" s="23"/>
      <c r="G26" s="13" t="e">
        <f t="shared" si="1"/>
        <v>#DIV/0!</v>
      </c>
      <c r="H26" s="31"/>
      <c r="I26" s="10"/>
      <c r="J26" s="34"/>
      <c r="K26" s="34"/>
    </row>
    <row r="27" spans="1:14" x14ac:dyDescent="0.35">
      <c r="F27" s="17" t="s">
        <v>63</v>
      </c>
      <c r="G27" s="28">
        <f>SUMIF(G3:G26, "&gt;0.0")</f>
        <v>0</v>
      </c>
    </row>
  </sheetData>
  <mergeCells count="4">
    <mergeCell ref="J3:J26"/>
    <mergeCell ref="K3:K26"/>
    <mergeCell ref="H3:H26"/>
    <mergeCell ref="I3:I26"/>
  </mergeCells>
  <phoneticPr fontId="2" type="noConversion"/>
  <hyperlinks>
    <hyperlink ref="N10" r:id="rId1" location="!/dsdnaamt" xr:uid="{7A9C1295-7491-40DB-B880-987DA8205F85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55B14-10BD-4114-8019-2FF515CE5F0B}">
  <dimension ref="A1:O27"/>
  <sheetViews>
    <sheetView zoomScale="70" zoomScaleNormal="70" workbookViewId="0">
      <selection sqref="A1:N27"/>
    </sheetView>
  </sheetViews>
  <sheetFormatPr defaultRowHeight="14.5" x14ac:dyDescent="0.35"/>
  <cols>
    <col min="1" max="1" width="17.453125" customWidth="1"/>
    <col min="3" max="3" width="11.1796875" bestFit="1" customWidth="1"/>
    <col min="4" max="4" width="11.81640625" customWidth="1"/>
    <col min="6" max="6" width="14.54296875" bestFit="1" customWidth="1"/>
    <col min="7" max="7" width="11.81640625" customWidth="1"/>
    <col min="8" max="8" width="12.6328125" customWidth="1"/>
    <col min="9" max="9" width="13.1796875" customWidth="1"/>
    <col min="10" max="11" width="12.6328125" customWidth="1"/>
    <col min="12" max="12" width="3.81640625" customWidth="1"/>
    <col min="13" max="13" width="57.54296875" customWidth="1"/>
    <col min="14" max="14" width="18.453125" customWidth="1"/>
  </cols>
  <sheetData>
    <row r="1" spans="1:15" x14ac:dyDescent="0.35">
      <c r="A1" s="2"/>
      <c r="D1" s="14"/>
    </row>
    <row r="2" spans="1:15" s="4" customFormat="1" ht="49.5" customHeight="1" x14ac:dyDescent="0.35">
      <c r="A2" s="5" t="s">
        <v>17</v>
      </c>
      <c r="B2" s="5" t="s">
        <v>0</v>
      </c>
      <c r="C2" s="15" t="s">
        <v>12</v>
      </c>
      <c r="D2" s="5" t="s">
        <v>13</v>
      </c>
      <c r="E2" s="5" t="s">
        <v>14</v>
      </c>
      <c r="F2" s="5" t="s">
        <v>15</v>
      </c>
      <c r="G2" s="16" t="s">
        <v>16</v>
      </c>
      <c r="H2" s="5" t="s">
        <v>42</v>
      </c>
      <c r="I2" s="27" t="s">
        <v>59</v>
      </c>
      <c r="J2" s="5" t="s">
        <v>58</v>
      </c>
      <c r="K2" s="5" t="s">
        <v>57</v>
      </c>
      <c r="M2" s="11"/>
    </row>
    <row r="3" spans="1:15" x14ac:dyDescent="0.35">
      <c r="A3" s="3" t="s">
        <v>18</v>
      </c>
      <c r="B3" s="3">
        <v>1</v>
      </c>
      <c r="C3" s="6">
        <v>20.2</v>
      </c>
      <c r="D3" s="12">
        <f>(3*$N$5)/C3</f>
        <v>0.74257425742574257</v>
      </c>
      <c r="E3" s="13">
        <f>3-D3</f>
        <v>2.2574257425742577</v>
      </c>
      <c r="F3" s="23">
        <v>40</v>
      </c>
      <c r="G3" s="13">
        <f>$N$8/F3</f>
        <v>0.83333333333333337</v>
      </c>
      <c r="H3" s="29">
        <v>45.6</v>
      </c>
      <c r="I3" s="8">
        <v>888.6</v>
      </c>
      <c r="J3" s="32">
        <f>(11*N12)/I3</f>
        <v>0.61895115912671617</v>
      </c>
      <c r="K3" s="32">
        <f>11-J3</f>
        <v>10.381048840873284</v>
      </c>
      <c r="M3" s="18" t="s">
        <v>49</v>
      </c>
      <c r="N3" s="24">
        <v>24</v>
      </c>
    </row>
    <row r="4" spans="1:15" x14ac:dyDescent="0.35">
      <c r="A4" s="3" t="s">
        <v>19</v>
      </c>
      <c r="B4" s="3">
        <v>2</v>
      </c>
      <c r="C4" s="6">
        <v>10</v>
      </c>
      <c r="D4" s="12">
        <f>(3*$N$5)/C4</f>
        <v>1.5</v>
      </c>
      <c r="E4" s="13">
        <f t="shared" ref="E4:E26" si="0">3-D4</f>
        <v>1.5</v>
      </c>
      <c r="F4" s="23">
        <v>25.2</v>
      </c>
      <c r="G4" s="13">
        <f t="shared" ref="G4:G26" si="1">$N$8/F4</f>
        <v>1.3227513227513228</v>
      </c>
      <c r="H4" s="30"/>
      <c r="I4" s="9"/>
      <c r="J4" s="33"/>
      <c r="K4" s="33"/>
      <c r="M4" s="1"/>
    </row>
    <row r="5" spans="1:15" x14ac:dyDescent="0.35">
      <c r="A5" s="3" t="s">
        <v>20</v>
      </c>
      <c r="B5" s="3">
        <v>3</v>
      </c>
      <c r="C5" s="6">
        <v>6.2</v>
      </c>
      <c r="D5" s="12">
        <f>(3*$N$5)/C5</f>
        <v>2.4193548387096775</v>
      </c>
      <c r="E5" s="13">
        <f t="shared" si="0"/>
        <v>0.58064516129032251</v>
      </c>
      <c r="F5" s="23">
        <v>16</v>
      </c>
      <c r="G5" s="13">
        <f t="shared" si="1"/>
        <v>2.0833333333333335</v>
      </c>
      <c r="H5" s="30"/>
      <c r="I5" s="9"/>
      <c r="J5" s="33"/>
      <c r="K5" s="33"/>
      <c r="M5" s="19" t="s">
        <v>51</v>
      </c>
      <c r="N5" s="3">
        <v>5</v>
      </c>
      <c r="O5" t="s">
        <v>54</v>
      </c>
    </row>
    <row r="6" spans="1:15" x14ac:dyDescent="0.35">
      <c r="A6" s="3" t="s">
        <v>21</v>
      </c>
      <c r="B6" s="3">
        <v>4</v>
      </c>
      <c r="C6" s="6">
        <v>17.3</v>
      </c>
      <c r="D6" s="12">
        <f>(3*$N$5)/C6</f>
        <v>0.86705202312138729</v>
      </c>
      <c r="E6" s="13">
        <f t="shared" si="0"/>
        <v>2.1329479768786128</v>
      </c>
      <c r="F6" s="23">
        <v>19.399999999999999</v>
      </c>
      <c r="G6" s="13">
        <f t="shared" si="1"/>
        <v>1.7182130584192443</v>
      </c>
      <c r="H6" s="30"/>
      <c r="I6" s="9"/>
      <c r="J6" s="33"/>
      <c r="K6" s="33"/>
      <c r="M6" s="1"/>
    </row>
    <row r="7" spans="1:15" x14ac:dyDescent="0.35">
      <c r="A7" s="3" t="s">
        <v>22</v>
      </c>
      <c r="B7" s="3">
        <v>5</v>
      </c>
      <c r="C7" s="6">
        <v>18.899999999999999</v>
      </c>
      <c r="D7" s="12">
        <f>(3*$N$5)/C7</f>
        <v>0.79365079365079372</v>
      </c>
      <c r="E7" s="13">
        <f t="shared" si="0"/>
        <v>2.2063492063492065</v>
      </c>
      <c r="F7" s="23">
        <v>33</v>
      </c>
      <c r="G7" s="13">
        <f t="shared" si="1"/>
        <v>1.0101010101010102</v>
      </c>
      <c r="H7" s="30"/>
      <c r="I7" s="9"/>
      <c r="J7" s="33"/>
      <c r="K7" s="33"/>
      <c r="M7" s="20" t="s">
        <v>52</v>
      </c>
      <c r="N7" s="3">
        <v>800</v>
      </c>
      <c r="O7" t="s">
        <v>53</v>
      </c>
    </row>
    <row r="8" spans="1:15" x14ac:dyDescent="0.35">
      <c r="A8" s="3" t="s">
        <v>23</v>
      </c>
      <c r="B8" s="3">
        <v>6</v>
      </c>
      <c r="C8" s="6">
        <v>7.1</v>
      </c>
      <c r="D8" s="12">
        <f>(3*$N$5)/C8</f>
        <v>2.1126760563380285</v>
      </c>
      <c r="E8" s="13">
        <f t="shared" si="0"/>
        <v>0.88732394366197154</v>
      </c>
      <c r="F8" s="23">
        <v>14.5</v>
      </c>
      <c r="G8" s="13">
        <f t="shared" si="1"/>
        <v>2.298850574712644</v>
      </c>
      <c r="H8" s="30"/>
      <c r="I8" s="9"/>
      <c r="J8" s="33"/>
      <c r="K8" s="33"/>
      <c r="M8" s="21" t="s">
        <v>50</v>
      </c>
      <c r="N8" s="13">
        <f>N7/N3</f>
        <v>33.333333333333336</v>
      </c>
    </row>
    <row r="9" spans="1:15" x14ac:dyDescent="0.35">
      <c r="A9" s="3" t="s">
        <v>24</v>
      </c>
      <c r="B9" s="3">
        <v>7</v>
      </c>
      <c r="C9" s="6">
        <v>47.8</v>
      </c>
      <c r="D9" s="12">
        <f>(3*$N$5)/C9</f>
        <v>0.31380753138075318</v>
      </c>
      <c r="E9" s="13">
        <f t="shared" si="0"/>
        <v>2.6861924686192467</v>
      </c>
      <c r="F9" s="23">
        <v>16.899999999999999</v>
      </c>
      <c r="G9" s="13">
        <f t="shared" si="1"/>
        <v>1.9723865877712035</v>
      </c>
      <c r="H9" s="30"/>
      <c r="I9" s="9"/>
      <c r="J9" s="33"/>
      <c r="K9" s="33"/>
      <c r="M9" s="1"/>
    </row>
    <row r="10" spans="1:15" x14ac:dyDescent="0.35">
      <c r="A10" s="3" t="s">
        <v>25</v>
      </c>
      <c r="B10" s="3">
        <v>8</v>
      </c>
      <c r="C10" s="6">
        <v>11.6</v>
      </c>
      <c r="D10" s="12">
        <f>(3*$N$5)/C10</f>
        <v>1.2931034482758621</v>
      </c>
      <c r="E10" s="13">
        <f t="shared" si="0"/>
        <v>1.7068965517241379</v>
      </c>
      <c r="F10" s="23">
        <v>28.6</v>
      </c>
      <c r="G10" s="13">
        <f t="shared" si="1"/>
        <v>1.1655011655011656</v>
      </c>
      <c r="H10" s="30"/>
      <c r="I10" s="9"/>
      <c r="J10" s="33"/>
      <c r="K10" s="33"/>
      <c r="M10" s="21" t="s">
        <v>55</v>
      </c>
      <c r="N10" s="25" t="s">
        <v>56</v>
      </c>
    </row>
    <row r="11" spans="1:15" x14ac:dyDescent="0.35">
      <c r="A11" s="3" t="s">
        <v>26</v>
      </c>
      <c r="B11" s="3">
        <v>9</v>
      </c>
      <c r="C11" s="6">
        <v>22.3</v>
      </c>
      <c r="D11" s="12">
        <f>(3*$N$5)/C11</f>
        <v>0.67264573991031384</v>
      </c>
      <c r="E11" s="13">
        <f t="shared" si="0"/>
        <v>2.3273542600896864</v>
      </c>
      <c r="F11" s="23">
        <v>25.8</v>
      </c>
      <c r="G11" s="13">
        <f t="shared" si="1"/>
        <v>1.2919896640826873</v>
      </c>
      <c r="H11" s="30"/>
      <c r="I11" s="9"/>
      <c r="J11" s="33"/>
      <c r="K11" s="33"/>
      <c r="M11" s="18" t="s">
        <v>62</v>
      </c>
      <c r="N11" s="13">
        <f>H3*G27</f>
        <v>2463.2573540130179</v>
      </c>
      <c r="O11" t="s">
        <v>61</v>
      </c>
    </row>
    <row r="12" spans="1:15" x14ac:dyDescent="0.35">
      <c r="A12" s="3" t="s">
        <v>27</v>
      </c>
      <c r="B12" s="3">
        <v>10</v>
      </c>
      <c r="C12" s="6">
        <v>12.1</v>
      </c>
      <c r="D12" s="12">
        <f>(3*$N$5)/C12</f>
        <v>1.2396694214876034</v>
      </c>
      <c r="E12" s="13">
        <f t="shared" si="0"/>
        <v>1.7603305785123966</v>
      </c>
      <c r="F12" s="23">
        <v>20.399999999999999</v>
      </c>
      <c r="G12" s="13">
        <f t="shared" si="1"/>
        <v>1.6339869281045754</v>
      </c>
      <c r="H12" s="30"/>
      <c r="I12" s="9"/>
      <c r="J12" s="33"/>
      <c r="K12" s="33"/>
      <c r="M12" s="26" t="s">
        <v>60</v>
      </c>
      <c r="N12" s="3">
        <v>50</v>
      </c>
      <c r="O12" t="s">
        <v>64</v>
      </c>
    </row>
    <row r="13" spans="1:15" x14ac:dyDescent="0.35">
      <c r="A13" s="3" t="s">
        <v>28</v>
      </c>
      <c r="B13" s="3">
        <v>11</v>
      </c>
      <c r="C13" s="6">
        <v>50</v>
      </c>
      <c r="D13" s="12">
        <f>(3*$N$5)/C13</f>
        <v>0.3</v>
      </c>
      <c r="E13" s="13">
        <f t="shared" si="0"/>
        <v>2.7</v>
      </c>
      <c r="F13" s="23">
        <v>7.96</v>
      </c>
      <c r="G13" s="13">
        <f t="shared" si="1"/>
        <v>4.1876046901172534</v>
      </c>
      <c r="H13" s="30"/>
      <c r="I13" s="9"/>
      <c r="J13" s="33"/>
      <c r="K13" s="33"/>
    </row>
    <row r="14" spans="1:15" x14ac:dyDescent="0.35">
      <c r="A14" s="3" t="s">
        <v>29</v>
      </c>
      <c r="B14" s="3">
        <v>12</v>
      </c>
      <c r="C14" s="7">
        <v>11.2</v>
      </c>
      <c r="D14" s="12">
        <f>(3*$N$5)/C14</f>
        <v>1.3392857142857144</v>
      </c>
      <c r="E14" s="13">
        <f t="shared" si="0"/>
        <v>1.6607142857142856</v>
      </c>
      <c r="F14" s="23">
        <v>6.16</v>
      </c>
      <c r="G14" s="13">
        <f t="shared" si="1"/>
        <v>5.4112554112554117</v>
      </c>
      <c r="H14" s="30"/>
      <c r="I14" s="9"/>
      <c r="J14" s="33"/>
      <c r="K14" s="33"/>
      <c r="M14" s="21" t="s">
        <v>9</v>
      </c>
      <c r="N14" s="22">
        <v>45763</v>
      </c>
    </row>
    <row r="15" spans="1:15" x14ac:dyDescent="0.35">
      <c r="A15" s="3" t="s">
        <v>30</v>
      </c>
      <c r="B15" s="3">
        <v>13</v>
      </c>
      <c r="C15" s="3">
        <v>45.3</v>
      </c>
      <c r="D15" s="12">
        <f>(3*$N$5)/C15</f>
        <v>0.33112582781456956</v>
      </c>
      <c r="E15" s="13">
        <f t="shared" si="0"/>
        <v>2.6688741721854305</v>
      </c>
      <c r="F15" s="23">
        <v>10.4</v>
      </c>
      <c r="G15" s="13">
        <f t="shared" si="1"/>
        <v>3.2051282051282053</v>
      </c>
      <c r="H15" s="30"/>
      <c r="I15" s="9"/>
      <c r="J15" s="33"/>
      <c r="K15" s="33"/>
      <c r="M15" s="21" t="s">
        <v>11</v>
      </c>
      <c r="N15" s="3" t="s">
        <v>48</v>
      </c>
    </row>
    <row r="16" spans="1:15" x14ac:dyDescent="0.35">
      <c r="A16" s="3" t="s">
        <v>31</v>
      </c>
      <c r="B16" s="3">
        <v>14</v>
      </c>
      <c r="C16" s="3">
        <v>12.2</v>
      </c>
      <c r="D16" s="12">
        <f>(3*$N$5)/C16</f>
        <v>1.2295081967213115</v>
      </c>
      <c r="E16" s="13">
        <f t="shared" si="0"/>
        <v>1.7704918032786885</v>
      </c>
      <c r="F16" s="23">
        <v>16.5</v>
      </c>
      <c r="G16" s="13">
        <f t="shared" si="1"/>
        <v>2.0202020202020203</v>
      </c>
      <c r="H16" s="30"/>
      <c r="I16" s="9"/>
      <c r="J16" s="33"/>
      <c r="K16" s="33"/>
      <c r="M16" s="21" t="s">
        <v>10</v>
      </c>
      <c r="N16" s="3" t="s">
        <v>45</v>
      </c>
    </row>
    <row r="17" spans="1:14" x14ac:dyDescent="0.35">
      <c r="A17" s="3" t="s">
        <v>32</v>
      </c>
      <c r="B17" s="3">
        <v>15</v>
      </c>
      <c r="C17" s="3">
        <v>14.5</v>
      </c>
      <c r="D17" s="12">
        <f>(3*$N$5)/C17</f>
        <v>1.0344827586206897</v>
      </c>
      <c r="E17" s="13">
        <f t="shared" si="0"/>
        <v>1.9655172413793103</v>
      </c>
      <c r="F17" s="23">
        <v>23.4</v>
      </c>
      <c r="G17" s="13">
        <f t="shared" si="1"/>
        <v>1.4245014245014247</v>
      </c>
      <c r="H17" s="30"/>
      <c r="I17" s="9"/>
      <c r="J17" s="33"/>
      <c r="K17" s="33"/>
      <c r="M17" s="21" t="s">
        <v>1</v>
      </c>
      <c r="N17" s="3" t="s">
        <v>43</v>
      </c>
    </row>
    <row r="18" spans="1:14" x14ac:dyDescent="0.35">
      <c r="A18" s="3" t="s">
        <v>33</v>
      </c>
      <c r="B18" s="3">
        <v>16</v>
      </c>
      <c r="C18" s="3">
        <v>17.100000000000001</v>
      </c>
      <c r="D18" s="12">
        <f>(3*$N$5)/C18</f>
        <v>0.8771929824561403</v>
      </c>
      <c r="E18" s="13">
        <f t="shared" si="0"/>
        <v>2.1228070175438596</v>
      </c>
      <c r="F18" s="23">
        <v>15.3</v>
      </c>
      <c r="G18" s="13">
        <f t="shared" si="1"/>
        <v>2.1786492374727668</v>
      </c>
      <c r="H18" s="30"/>
      <c r="I18" s="9"/>
      <c r="J18" s="33"/>
      <c r="K18" s="33"/>
      <c r="M18" s="21" t="s">
        <v>2</v>
      </c>
      <c r="N18" s="3">
        <v>1515</v>
      </c>
    </row>
    <row r="19" spans="1:14" x14ac:dyDescent="0.35">
      <c r="A19" s="3" t="s">
        <v>34</v>
      </c>
      <c r="B19" s="3">
        <v>17</v>
      </c>
      <c r="C19" s="3">
        <v>25.9</v>
      </c>
      <c r="D19" s="12">
        <f>(3*$N$5)/C19</f>
        <v>0.57915057915057921</v>
      </c>
      <c r="E19" s="13">
        <f t="shared" si="0"/>
        <v>2.4208494208494207</v>
      </c>
      <c r="F19" s="23">
        <v>20.9</v>
      </c>
      <c r="G19" s="13">
        <f t="shared" si="1"/>
        <v>1.5948963317384373</v>
      </c>
      <c r="H19" s="30"/>
      <c r="I19" s="9"/>
      <c r="J19" s="33"/>
      <c r="K19" s="33"/>
      <c r="M19" s="21" t="s">
        <v>3</v>
      </c>
      <c r="N19" s="3" t="s">
        <v>46</v>
      </c>
    </row>
    <row r="20" spans="1:14" x14ac:dyDescent="0.35">
      <c r="A20" s="3" t="s">
        <v>35</v>
      </c>
      <c r="B20" s="3">
        <v>18</v>
      </c>
      <c r="C20" s="3">
        <v>12.2</v>
      </c>
      <c r="D20" s="12">
        <f>(3*$N$5)/C20</f>
        <v>1.2295081967213115</v>
      </c>
      <c r="E20" s="13">
        <f t="shared" si="0"/>
        <v>1.7704918032786885</v>
      </c>
      <c r="F20" s="23">
        <v>23.2</v>
      </c>
      <c r="G20" s="13">
        <f t="shared" si="1"/>
        <v>1.4367816091954024</v>
      </c>
      <c r="H20" s="30"/>
      <c r="I20" s="9"/>
      <c r="J20" s="33"/>
      <c r="K20" s="33"/>
      <c r="M20" s="21" t="s">
        <v>4</v>
      </c>
      <c r="N20" s="3">
        <v>2560000</v>
      </c>
    </row>
    <row r="21" spans="1:14" x14ac:dyDescent="0.35">
      <c r="A21" s="3" t="s">
        <v>36</v>
      </c>
      <c r="B21" s="3">
        <v>19</v>
      </c>
      <c r="C21" s="3">
        <v>14.1</v>
      </c>
      <c r="D21" s="12">
        <f>(3*$N$5)/C21</f>
        <v>1.0638297872340425</v>
      </c>
      <c r="E21" s="13">
        <f t="shared" si="0"/>
        <v>1.9361702127659575</v>
      </c>
      <c r="F21" s="23">
        <v>11.4</v>
      </c>
      <c r="G21" s="13">
        <f t="shared" si="1"/>
        <v>2.9239766081871346</v>
      </c>
      <c r="H21" s="30"/>
      <c r="I21" s="9"/>
      <c r="J21" s="33"/>
      <c r="K21" s="33"/>
      <c r="M21" s="21" t="s">
        <v>5</v>
      </c>
      <c r="N21" s="3" t="s">
        <v>8</v>
      </c>
    </row>
    <row r="22" spans="1:14" x14ac:dyDescent="0.35">
      <c r="A22" s="3" t="s">
        <v>37</v>
      </c>
      <c r="B22" s="3">
        <v>20</v>
      </c>
      <c r="C22" s="3">
        <v>7.2</v>
      </c>
      <c r="D22" s="12">
        <f>(3*$N$5)/C22</f>
        <v>2.0833333333333335</v>
      </c>
      <c r="E22" s="13">
        <f t="shared" si="0"/>
        <v>0.91666666666666652</v>
      </c>
      <c r="F22" s="23">
        <v>9.3000000000000007</v>
      </c>
      <c r="G22" s="13">
        <f t="shared" si="1"/>
        <v>3.5842293906810037</v>
      </c>
      <c r="H22" s="30"/>
      <c r="I22" s="9"/>
      <c r="J22" s="33"/>
      <c r="K22" s="33"/>
      <c r="M22" s="21" t="s">
        <v>6</v>
      </c>
      <c r="N22" s="3" t="s">
        <v>44</v>
      </c>
    </row>
    <row r="23" spans="1:14" x14ac:dyDescent="0.35">
      <c r="A23" s="3" t="s">
        <v>38</v>
      </c>
      <c r="B23" s="3">
        <v>21</v>
      </c>
      <c r="C23" s="3">
        <v>9.9</v>
      </c>
      <c r="D23" s="12">
        <f>(3*$N$5)/C23</f>
        <v>1.5151515151515151</v>
      </c>
      <c r="E23" s="13">
        <f t="shared" si="0"/>
        <v>1.4848484848484849</v>
      </c>
      <c r="F23" s="23">
        <v>7.4</v>
      </c>
      <c r="G23" s="13">
        <f t="shared" si="1"/>
        <v>4.5045045045045047</v>
      </c>
      <c r="H23" s="30"/>
      <c r="I23" s="9"/>
      <c r="J23" s="33"/>
      <c r="K23" s="33"/>
      <c r="M23" s="21" t="s">
        <v>7</v>
      </c>
      <c r="N23" s="3" t="s">
        <v>47</v>
      </c>
    </row>
    <row r="24" spans="1:14" x14ac:dyDescent="0.35">
      <c r="A24" s="3" t="s">
        <v>39</v>
      </c>
      <c r="B24" s="3">
        <v>22</v>
      </c>
      <c r="C24" s="3">
        <v>20</v>
      </c>
      <c r="D24" s="12">
        <f>(3*$N$5)/C24</f>
        <v>0.75</v>
      </c>
      <c r="E24" s="13">
        <f t="shared" si="0"/>
        <v>2.25</v>
      </c>
      <c r="F24" s="23">
        <v>18.399999999999999</v>
      </c>
      <c r="G24" s="13">
        <f t="shared" si="1"/>
        <v>1.811594202898551</v>
      </c>
      <c r="H24" s="30"/>
      <c r="I24" s="9"/>
      <c r="J24" s="33"/>
      <c r="K24" s="33"/>
    </row>
    <row r="25" spans="1:14" x14ac:dyDescent="0.35">
      <c r="A25" s="3" t="s">
        <v>40</v>
      </c>
      <c r="B25" s="3">
        <v>23</v>
      </c>
      <c r="C25" s="3">
        <v>7.3</v>
      </c>
      <c r="D25" s="12">
        <f>(3*$N$5)/C25</f>
        <v>2.0547945205479454</v>
      </c>
      <c r="E25" s="13">
        <f t="shared" si="0"/>
        <v>0.94520547945205458</v>
      </c>
      <c r="F25" s="23">
        <v>14.2</v>
      </c>
      <c r="G25" s="13">
        <f t="shared" si="1"/>
        <v>2.347417840375587</v>
      </c>
      <c r="H25" s="30"/>
      <c r="I25" s="9"/>
      <c r="J25" s="33"/>
      <c r="K25" s="33"/>
    </row>
    <row r="26" spans="1:14" x14ac:dyDescent="0.35">
      <c r="A26" s="3" t="s">
        <v>41</v>
      </c>
      <c r="B26" s="3">
        <v>24</v>
      </c>
      <c r="C26" s="3">
        <v>30.3</v>
      </c>
      <c r="D26" s="12">
        <f>(3*$N$5)/C26</f>
        <v>0.49504950495049505</v>
      </c>
      <c r="E26" s="13">
        <f t="shared" si="0"/>
        <v>2.504950495049505</v>
      </c>
      <c r="F26" s="23">
        <v>16.2</v>
      </c>
      <c r="G26" s="13">
        <f t="shared" si="1"/>
        <v>2.0576131687242802</v>
      </c>
      <c r="H26" s="31"/>
      <c r="I26" s="10"/>
      <c r="J26" s="34"/>
      <c r="K26" s="34"/>
    </row>
    <row r="27" spans="1:14" x14ac:dyDescent="0.35">
      <c r="F27" s="17" t="s">
        <v>63</v>
      </c>
      <c r="G27" s="28">
        <f>SUMIF(G3:G26, "&gt;0.0")</f>
        <v>54.0188016230925</v>
      </c>
    </row>
  </sheetData>
  <mergeCells count="4">
    <mergeCell ref="H3:H26"/>
    <mergeCell ref="I3:I26"/>
    <mergeCell ref="J3:J26"/>
    <mergeCell ref="K3:K26"/>
  </mergeCells>
  <hyperlinks>
    <hyperlink ref="N10" r:id="rId1" location="!/dsdnaamt" xr:uid="{99D9DFDC-ECEC-49F7-B966-D865AB79E1D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1D191-784A-47EC-AA74-BBCFF19B3F51}">
  <dimension ref="A1:O27"/>
  <sheetViews>
    <sheetView zoomScale="60" zoomScaleNormal="60" workbookViewId="0">
      <selection activeCell="N23" sqref="N14:N23"/>
    </sheetView>
  </sheetViews>
  <sheetFormatPr defaultRowHeight="14.5" x14ac:dyDescent="0.35"/>
  <cols>
    <col min="1" max="1" width="17.453125" customWidth="1"/>
    <col min="3" max="3" width="11.1796875" bestFit="1" customWidth="1"/>
    <col min="4" max="4" width="11.81640625" customWidth="1"/>
    <col min="6" max="6" width="14.54296875" bestFit="1" customWidth="1"/>
    <col min="7" max="7" width="11.81640625" customWidth="1"/>
    <col min="8" max="8" width="12.6328125" customWidth="1"/>
    <col min="9" max="9" width="17.81640625" customWidth="1"/>
    <col min="10" max="11" width="12.6328125" customWidth="1"/>
    <col min="12" max="12" width="3.81640625" customWidth="1"/>
    <col min="13" max="13" width="58.54296875" customWidth="1"/>
    <col min="14" max="14" width="18.453125" customWidth="1"/>
  </cols>
  <sheetData>
    <row r="1" spans="1:15" x14ac:dyDescent="0.35">
      <c r="A1" s="2"/>
      <c r="D1" s="14"/>
    </row>
    <row r="2" spans="1:15" s="4" customFormat="1" ht="75" customHeight="1" x14ac:dyDescent="0.35">
      <c r="A2" s="5" t="s">
        <v>17</v>
      </c>
      <c r="B2" s="5" t="s">
        <v>0</v>
      </c>
      <c r="C2" s="15" t="s">
        <v>12</v>
      </c>
      <c r="D2" s="5" t="s">
        <v>13</v>
      </c>
      <c r="E2" s="5" t="s">
        <v>14</v>
      </c>
      <c r="F2" s="5" t="s">
        <v>15</v>
      </c>
      <c r="G2" s="16" t="s">
        <v>16</v>
      </c>
      <c r="H2" s="5" t="s">
        <v>42</v>
      </c>
      <c r="I2" s="27" t="s">
        <v>59</v>
      </c>
      <c r="J2" s="5" t="s">
        <v>58</v>
      </c>
      <c r="K2" s="5" t="s">
        <v>57</v>
      </c>
      <c r="M2" s="11"/>
    </row>
    <row r="3" spans="1:15" x14ac:dyDescent="0.35">
      <c r="A3" s="3" t="s">
        <v>18</v>
      </c>
      <c r="B3" s="3">
        <v>1</v>
      </c>
      <c r="C3" s="6">
        <v>20.2</v>
      </c>
      <c r="D3" s="12">
        <f>(3*$N$5)/C3</f>
        <v>0.74257425742574257</v>
      </c>
      <c r="E3" s="13">
        <f>3-D3</f>
        <v>2.2574257425742577</v>
      </c>
      <c r="F3" s="23">
        <v>40</v>
      </c>
      <c r="G3" s="13">
        <f>$N$8/F3</f>
        <v>3.3333333333333335</v>
      </c>
      <c r="H3" s="29">
        <v>45.6</v>
      </c>
      <c r="I3" s="8">
        <v>888.6</v>
      </c>
      <c r="J3" s="32">
        <f>(11*N12)/I3</f>
        <v>0.61895115912671617</v>
      </c>
      <c r="K3" s="32">
        <f>11-J3</f>
        <v>10.381048840873284</v>
      </c>
      <c r="M3" s="18" t="s">
        <v>49</v>
      </c>
      <c r="N3" s="24">
        <v>6</v>
      </c>
    </row>
    <row r="4" spans="1:15" x14ac:dyDescent="0.35">
      <c r="A4" s="3" t="s">
        <v>19</v>
      </c>
      <c r="B4" s="3">
        <v>2</v>
      </c>
      <c r="C4" s="6">
        <v>10</v>
      </c>
      <c r="D4" s="12">
        <f>(3*$N$5)/C4</f>
        <v>1.5</v>
      </c>
      <c r="E4" s="13">
        <f t="shared" ref="E4:E26" si="0">3-D4</f>
        <v>1.5</v>
      </c>
      <c r="F4" s="23">
        <v>25.2</v>
      </c>
      <c r="G4" s="13">
        <f t="shared" ref="G4:G26" si="1">$N$8/F4</f>
        <v>5.2910052910052912</v>
      </c>
      <c r="H4" s="30"/>
      <c r="I4" s="9"/>
      <c r="J4" s="33"/>
      <c r="K4" s="33"/>
      <c r="M4" s="1"/>
    </row>
    <row r="5" spans="1:15" x14ac:dyDescent="0.35">
      <c r="A5" s="3" t="s">
        <v>20</v>
      </c>
      <c r="B5" s="3">
        <v>3</v>
      </c>
      <c r="C5" s="6">
        <v>6.2</v>
      </c>
      <c r="D5" s="12">
        <f>(3*$N$5)/C5</f>
        <v>2.4193548387096775</v>
      </c>
      <c r="E5" s="13">
        <f t="shared" si="0"/>
        <v>0.58064516129032251</v>
      </c>
      <c r="F5" s="23">
        <v>16</v>
      </c>
      <c r="G5" s="13">
        <f t="shared" si="1"/>
        <v>8.3333333333333339</v>
      </c>
      <c r="H5" s="30"/>
      <c r="I5" s="9"/>
      <c r="J5" s="33"/>
      <c r="K5" s="33"/>
      <c r="M5" s="19" t="s">
        <v>51</v>
      </c>
      <c r="N5" s="3">
        <v>5</v>
      </c>
      <c r="O5" t="s">
        <v>54</v>
      </c>
    </row>
    <row r="6" spans="1:15" x14ac:dyDescent="0.35">
      <c r="A6" s="3" t="s">
        <v>21</v>
      </c>
      <c r="B6" s="3">
        <v>4</v>
      </c>
      <c r="C6" s="6">
        <v>17.3</v>
      </c>
      <c r="D6" s="12">
        <f>(3*$N$5)/C6</f>
        <v>0.86705202312138729</v>
      </c>
      <c r="E6" s="13">
        <f t="shared" si="0"/>
        <v>2.1329479768786128</v>
      </c>
      <c r="F6" s="23">
        <v>19.399999999999999</v>
      </c>
      <c r="G6" s="13">
        <f t="shared" si="1"/>
        <v>6.8728522336769773</v>
      </c>
      <c r="H6" s="30"/>
      <c r="I6" s="9"/>
      <c r="J6" s="33"/>
      <c r="K6" s="33"/>
      <c r="M6" s="1"/>
    </row>
    <row r="7" spans="1:15" x14ac:dyDescent="0.35">
      <c r="A7" s="3" t="s">
        <v>22</v>
      </c>
      <c r="B7" s="3">
        <v>5</v>
      </c>
      <c r="C7" s="6">
        <v>18.899999999999999</v>
      </c>
      <c r="D7" s="12">
        <f>(3*$N$5)/C7</f>
        <v>0.79365079365079372</v>
      </c>
      <c r="E7" s="13">
        <f t="shared" si="0"/>
        <v>2.2063492063492065</v>
      </c>
      <c r="F7" s="23">
        <v>33</v>
      </c>
      <c r="G7" s="13">
        <f t="shared" si="1"/>
        <v>4.0404040404040407</v>
      </c>
      <c r="H7" s="30"/>
      <c r="I7" s="9"/>
      <c r="J7" s="33"/>
      <c r="K7" s="33"/>
      <c r="M7" s="20" t="s">
        <v>52</v>
      </c>
      <c r="N7" s="3">
        <v>800</v>
      </c>
      <c r="O7" t="s">
        <v>53</v>
      </c>
    </row>
    <row r="8" spans="1:15" x14ac:dyDescent="0.35">
      <c r="A8" s="3" t="s">
        <v>23</v>
      </c>
      <c r="B8" s="3">
        <v>6</v>
      </c>
      <c r="C8" s="6">
        <v>7.1</v>
      </c>
      <c r="D8" s="12">
        <f>(3*$N$5)/C8</f>
        <v>2.1126760563380285</v>
      </c>
      <c r="E8" s="13">
        <f t="shared" si="0"/>
        <v>0.88732394366197154</v>
      </c>
      <c r="F8" s="23">
        <v>14.5</v>
      </c>
      <c r="G8" s="13">
        <f>$N$8/F8</f>
        <v>9.1954022988505759</v>
      </c>
      <c r="H8" s="30"/>
      <c r="I8" s="9"/>
      <c r="J8" s="33"/>
      <c r="K8" s="33"/>
      <c r="M8" s="21" t="s">
        <v>50</v>
      </c>
      <c r="N8" s="13">
        <f>N7/N3</f>
        <v>133.33333333333334</v>
      </c>
    </row>
    <row r="9" spans="1:15" x14ac:dyDescent="0.35">
      <c r="A9" s="3"/>
      <c r="B9" s="3"/>
      <c r="C9" s="6"/>
      <c r="D9" s="12" t="e">
        <f>(3*$N$5)/C9</f>
        <v>#DIV/0!</v>
      </c>
      <c r="E9" s="13" t="e">
        <f t="shared" si="0"/>
        <v>#DIV/0!</v>
      </c>
      <c r="F9" s="23"/>
      <c r="G9" s="13" t="e">
        <f t="shared" si="1"/>
        <v>#DIV/0!</v>
      </c>
      <c r="H9" s="30"/>
      <c r="I9" s="9"/>
      <c r="J9" s="33"/>
      <c r="K9" s="33"/>
      <c r="M9" s="1"/>
    </row>
    <row r="10" spans="1:15" x14ac:dyDescent="0.35">
      <c r="A10" s="3"/>
      <c r="B10" s="3"/>
      <c r="C10" s="6"/>
      <c r="D10" s="12" t="e">
        <f>(3*$N$5)/C10</f>
        <v>#DIV/0!</v>
      </c>
      <c r="E10" s="13" t="e">
        <f t="shared" si="0"/>
        <v>#DIV/0!</v>
      </c>
      <c r="F10" s="23"/>
      <c r="G10" s="13" t="e">
        <f t="shared" si="1"/>
        <v>#DIV/0!</v>
      </c>
      <c r="H10" s="30"/>
      <c r="I10" s="9"/>
      <c r="J10" s="33"/>
      <c r="K10" s="33"/>
      <c r="M10" s="21" t="s">
        <v>55</v>
      </c>
      <c r="N10" s="25" t="s">
        <v>56</v>
      </c>
    </row>
    <row r="11" spans="1:15" x14ac:dyDescent="0.35">
      <c r="A11" s="3"/>
      <c r="B11" s="3"/>
      <c r="C11" s="6"/>
      <c r="D11" s="12" t="e">
        <f>(3*$N$5)/C11</f>
        <v>#DIV/0!</v>
      </c>
      <c r="E11" s="13" t="e">
        <f t="shared" si="0"/>
        <v>#DIV/0!</v>
      </c>
      <c r="F11" s="23"/>
      <c r="G11" s="13" t="e">
        <f t="shared" si="1"/>
        <v>#DIV/0!</v>
      </c>
      <c r="H11" s="30"/>
      <c r="I11" s="9"/>
      <c r="J11" s="33"/>
      <c r="K11" s="33"/>
      <c r="M11" s="18" t="s">
        <v>62</v>
      </c>
      <c r="N11" s="13">
        <f>H3*G27</f>
        <v>1690.2246721955221</v>
      </c>
      <c r="O11" t="s">
        <v>61</v>
      </c>
    </row>
    <row r="12" spans="1:15" x14ac:dyDescent="0.35">
      <c r="A12" s="3"/>
      <c r="B12" s="3"/>
      <c r="C12" s="6"/>
      <c r="D12" s="12" t="e">
        <f>(3*$N$5)/C12</f>
        <v>#DIV/0!</v>
      </c>
      <c r="E12" s="13" t="e">
        <f t="shared" si="0"/>
        <v>#DIV/0!</v>
      </c>
      <c r="F12" s="23"/>
      <c r="G12" s="13" t="e">
        <f t="shared" si="1"/>
        <v>#DIV/0!</v>
      </c>
      <c r="H12" s="30"/>
      <c r="I12" s="9"/>
      <c r="J12" s="33"/>
      <c r="K12" s="33"/>
      <c r="M12" s="26" t="s">
        <v>60</v>
      </c>
      <c r="N12" s="3">
        <v>50</v>
      </c>
      <c r="O12" t="s">
        <v>64</v>
      </c>
    </row>
    <row r="13" spans="1:15" x14ac:dyDescent="0.35">
      <c r="A13" s="3"/>
      <c r="B13" s="3"/>
      <c r="C13" s="6"/>
      <c r="D13" s="12" t="e">
        <f>(3*$N$5)/C13</f>
        <v>#DIV/0!</v>
      </c>
      <c r="E13" s="13" t="e">
        <f t="shared" si="0"/>
        <v>#DIV/0!</v>
      </c>
      <c r="F13" s="23"/>
      <c r="G13" s="13" t="e">
        <f t="shared" si="1"/>
        <v>#DIV/0!</v>
      </c>
      <c r="H13" s="30"/>
      <c r="I13" s="9"/>
      <c r="J13" s="33"/>
      <c r="K13" s="33"/>
    </row>
    <row r="14" spans="1:15" x14ac:dyDescent="0.35">
      <c r="A14" s="3"/>
      <c r="B14" s="3"/>
      <c r="C14" s="7"/>
      <c r="D14" s="12" t="e">
        <f>(3*$N$5)/C14</f>
        <v>#DIV/0!</v>
      </c>
      <c r="E14" s="13" t="e">
        <f t="shared" si="0"/>
        <v>#DIV/0!</v>
      </c>
      <c r="F14" s="23"/>
      <c r="G14" s="13" t="e">
        <f t="shared" si="1"/>
        <v>#DIV/0!</v>
      </c>
      <c r="H14" s="30"/>
      <c r="I14" s="9"/>
      <c r="J14" s="33"/>
      <c r="K14" s="33"/>
      <c r="M14" s="21" t="s">
        <v>9</v>
      </c>
      <c r="N14" s="22">
        <v>45763</v>
      </c>
    </row>
    <row r="15" spans="1:15" x14ac:dyDescent="0.35">
      <c r="A15" s="3"/>
      <c r="B15" s="3"/>
      <c r="C15" s="3"/>
      <c r="D15" s="12" t="e">
        <f>(3*$N$5)/C15</f>
        <v>#DIV/0!</v>
      </c>
      <c r="E15" s="13" t="e">
        <f t="shared" si="0"/>
        <v>#DIV/0!</v>
      </c>
      <c r="F15" s="23"/>
      <c r="G15" s="13" t="e">
        <f t="shared" si="1"/>
        <v>#DIV/0!</v>
      </c>
      <c r="H15" s="30"/>
      <c r="I15" s="9"/>
      <c r="J15" s="33"/>
      <c r="K15" s="33"/>
      <c r="M15" s="21" t="s">
        <v>11</v>
      </c>
      <c r="N15" s="3" t="s">
        <v>48</v>
      </c>
    </row>
    <row r="16" spans="1:15" x14ac:dyDescent="0.35">
      <c r="A16" s="3"/>
      <c r="B16" s="3"/>
      <c r="C16" s="3"/>
      <c r="D16" s="12" t="e">
        <f>(3*$N$5)/C16</f>
        <v>#DIV/0!</v>
      </c>
      <c r="E16" s="13" t="e">
        <f t="shared" si="0"/>
        <v>#DIV/0!</v>
      </c>
      <c r="F16" s="23"/>
      <c r="G16" s="13" t="e">
        <f t="shared" si="1"/>
        <v>#DIV/0!</v>
      </c>
      <c r="H16" s="30"/>
      <c r="I16" s="9"/>
      <c r="J16" s="33"/>
      <c r="K16" s="33"/>
      <c r="M16" s="21" t="s">
        <v>10</v>
      </c>
      <c r="N16" s="3" t="s">
        <v>45</v>
      </c>
    </row>
    <row r="17" spans="1:14" x14ac:dyDescent="0.35">
      <c r="A17" s="3"/>
      <c r="B17" s="3"/>
      <c r="C17" s="3"/>
      <c r="D17" s="12" t="e">
        <f>(3*$N$5)/C17</f>
        <v>#DIV/0!</v>
      </c>
      <c r="E17" s="13" t="e">
        <f t="shared" si="0"/>
        <v>#DIV/0!</v>
      </c>
      <c r="F17" s="23"/>
      <c r="G17" s="13" t="e">
        <f t="shared" si="1"/>
        <v>#DIV/0!</v>
      </c>
      <c r="H17" s="30"/>
      <c r="I17" s="9"/>
      <c r="J17" s="33"/>
      <c r="K17" s="33"/>
      <c r="M17" s="21" t="s">
        <v>1</v>
      </c>
      <c r="N17" s="3" t="s">
        <v>43</v>
      </c>
    </row>
    <row r="18" spans="1:14" x14ac:dyDescent="0.35">
      <c r="A18" s="3"/>
      <c r="B18" s="3"/>
      <c r="C18" s="3"/>
      <c r="D18" s="12" t="e">
        <f>(3*$N$5)/C18</f>
        <v>#DIV/0!</v>
      </c>
      <c r="E18" s="13" t="e">
        <f t="shared" si="0"/>
        <v>#DIV/0!</v>
      </c>
      <c r="F18" s="23"/>
      <c r="G18" s="13" t="e">
        <f t="shared" si="1"/>
        <v>#DIV/0!</v>
      </c>
      <c r="H18" s="30"/>
      <c r="I18" s="9"/>
      <c r="J18" s="33"/>
      <c r="K18" s="33"/>
      <c r="M18" s="21" t="s">
        <v>2</v>
      </c>
      <c r="N18" s="3">
        <v>1515</v>
      </c>
    </row>
    <row r="19" spans="1:14" x14ac:dyDescent="0.35">
      <c r="A19" s="3"/>
      <c r="B19" s="3"/>
      <c r="C19" s="3"/>
      <c r="D19" s="12" t="e">
        <f>(3*$N$5)/C19</f>
        <v>#DIV/0!</v>
      </c>
      <c r="E19" s="13" t="e">
        <f t="shared" si="0"/>
        <v>#DIV/0!</v>
      </c>
      <c r="F19" s="23"/>
      <c r="G19" s="13" t="e">
        <f t="shared" si="1"/>
        <v>#DIV/0!</v>
      </c>
      <c r="H19" s="30"/>
      <c r="I19" s="9"/>
      <c r="J19" s="33"/>
      <c r="K19" s="33"/>
      <c r="M19" s="21" t="s">
        <v>65</v>
      </c>
      <c r="N19" s="3">
        <v>4500</v>
      </c>
    </row>
    <row r="20" spans="1:14" x14ac:dyDescent="0.35">
      <c r="A20" s="3"/>
      <c r="B20" s="3"/>
      <c r="C20" s="3"/>
      <c r="D20" s="12" t="e">
        <f>(3*$N$5)/C20</f>
        <v>#DIV/0!</v>
      </c>
      <c r="E20" s="13" t="e">
        <f t="shared" si="0"/>
        <v>#DIV/0!</v>
      </c>
      <c r="F20" s="23"/>
      <c r="G20" s="13" t="e">
        <f t="shared" si="1"/>
        <v>#DIV/0!</v>
      </c>
      <c r="H20" s="30"/>
      <c r="I20" s="9"/>
      <c r="J20" s="33"/>
      <c r="K20" s="33"/>
      <c r="M20" s="21" t="s">
        <v>4</v>
      </c>
      <c r="N20" s="3">
        <v>2560000</v>
      </c>
    </row>
    <row r="21" spans="1:14" x14ac:dyDescent="0.35">
      <c r="A21" s="3"/>
      <c r="B21" s="3"/>
      <c r="C21" s="3"/>
      <c r="D21" s="12" t="e">
        <f>(3*$N$5)/C21</f>
        <v>#DIV/0!</v>
      </c>
      <c r="E21" s="13" t="e">
        <f t="shared" si="0"/>
        <v>#DIV/0!</v>
      </c>
      <c r="F21" s="23"/>
      <c r="G21" s="13" t="e">
        <f t="shared" si="1"/>
        <v>#DIV/0!</v>
      </c>
      <c r="H21" s="30"/>
      <c r="I21" s="9"/>
      <c r="J21" s="33"/>
      <c r="K21" s="33"/>
      <c r="M21" s="21" t="s">
        <v>5</v>
      </c>
      <c r="N21" s="3" t="s">
        <v>8</v>
      </c>
    </row>
    <row r="22" spans="1:14" x14ac:dyDescent="0.35">
      <c r="A22" s="3"/>
      <c r="B22" s="3"/>
      <c r="C22" s="3"/>
      <c r="D22" s="12" t="e">
        <f>(3*$N$5)/C22</f>
        <v>#DIV/0!</v>
      </c>
      <c r="E22" s="13" t="e">
        <f t="shared" si="0"/>
        <v>#DIV/0!</v>
      </c>
      <c r="F22" s="23"/>
      <c r="G22" s="13" t="e">
        <f t="shared" si="1"/>
        <v>#DIV/0!</v>
      </c>
      <c r="H22" s="30"/>
      <c r="I22" s="9"/>
      <c r="J22" s="33"/>
      <c r="K22" s="33"/>
      <c r="M22" s="21" t="s">
        <v>6</v>
      </c>
      <c r="N22" s="3" t="s">
        <v>44</v>
      </c>
    </row>
    <row r="23" spans="1:14" x14ac:dyDescent="0.35">
      <c r="A23" s="3"/>
      <c r="B23" s="3"/>
      <c r="C23" s="3"/>
      <c r="D23" s="12" t="e">
        <f>(3*$N$5)/C23</f>
        <v>#DIV/0!</v>
      </c>
      <c r="E23" s="13" t="e">
        <f t="shared" si="0"/>
        <v>#DIV/0!</v>
      </c>
      <c r="F23" s="23"/>
      <c r="G23" s="13" t="e">
        <f t="shared" si="1"/>
        <v>#DIV/0!</v>
      </c>
      <c r="H23" s="30"/>
      <c r="I23" s="9"/>
      <c r="J23" s="33"/>
      <c r="K23" s="33"/>
      <c r="M23" s="21" t="s">
        <v>7</v>
      </c>
      <c r="N23" s="3" t="s">
        <v>47</v>
      </c>
    </row>
    <row r="24" spans="1:14" x14ac:dyDescent="0.35">
      <c r="A24" s="3"/>
      <c r="B24" s="3"/>
      <c r="C24" s="3"/>
      <c r="D24" s="12" t="e">
        <f>(3*$N$5)/C24</f>
        <v>#DIV/0!</v>
      </c>
      <c r="E24" s="13" t="e">
        <f t="shared" si="0"/>
        <v>#DIV/0!</v>
      </c>
      <c r="F24" s="23"/>
      <c r="G24" s="13" t="e">
        <f t="shared" si="1"/>
        <v>#DIV/0!</v>
      </c>
      <c r="H24" s="30"/>
      <c r="I24" s="9"/>
      <c r="J24" s="33"/>
      <c r="K24" s="33"/>
    </row>
    <row r="25" spans="1:14" x14ac:dyDescent="0.35">
      <c r="A25" s="3"/>
      <c r="B25" s="3"/>
      <c r="C25" s="3"/>
      <c r="D25" s="12" t="e">
        <f>(3*$N$5)/C25</f>
        <v>#DIV/0!</v>
      </c>
      <c r="E25" s="13" t="e">
        <f t="shared" si="0"/>
        <v>#DIV/0!</v>
      </c>
      <c r="F25" s="23"/>
      <c r="G25" s="13" t="e">
        <f t="shared" si="1"/>
        <v>#DIV/0!</v>
      </c>
      <c r="H25" s="30"/>
      <c r="I25" s="9"/>
      <c r="J25" s="33"/>
      <c r="K25" s="33"/>
    </row>
    <row r="26" spans="1:14" x14ac:dyDescent="0.35">
      <c r="A26" s="3"/>
      <c r="B26" s="3"/>
      <c r="C26" s="3"/>
      <c r="D26" s="12" t="e">
        <f>(3*$N$5)/C26</f>
        <v>#DIV/0!</v>
      </c>
      <c r="E26" s="13" t="e">
        <f t="shared" si="0"/>
        <v>#DIV/0!</v>
      </c>
      <c r="F26" s="23"/>
      <c r="G26" s="13" t="e">
        <f t="shared" si="1"/>
        <v>#DIV/0!</v>
      </c>
      <c r="H26" s="31"/>
      <c r="I26" s="10"/>
      <c r="J26" s="34"/>
      <c r="K26" s="34"/>
    </row>
    <row r="27" spans="1:14" x14ac:dyDescent="0.35">
      <c r="F27" s="17" t="s">
        <v>63</v>
      </c>
      <c r="G27" s="28">
        <f>SUMIF(G3:G26, "&gt;0.0")</f>
        <v>37.066330530603551</v>
      </c>
    </row>
  </sheetData>
  <mergeCells count="4">
    <mergeCell ref="H3:H26"/>
    <mergeCell ref="I3:I26"/>
    <mergeCell ref="J3:J26"/>
    <mergeCell ref="K3:K26"/>
  </mergeCells>
  <hyperlinks>
    <hyperlink ref="N10" r:id="rId1" location="!/dsdnaamt" xr:uid="{3342DE9E-4D1A-4783-972C-1A18F91FE7BD}"/>
  </hyperlink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faf88fe-a998-4c5b-93c9-210a11d9a5c2}" enabled="0" method="" siteId="{1faf88fe-a998-4c5b-93c9-210a11d9a5c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Sequencing template</vt:lpstr>
      <vt:lpstr>Example sheet (24 samples)</vt:lpstr>
      <vt:lpstr>Example sheet (6 samples)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Linzy Elton</dc:creator>
  <cp:lastModifiedBy>Elton, Linzy</cp:lastModifiedBy>
  <dcterms:created xsi:type="dcterms:W3CDTF">2023-01-03T12:48:26Z</dcterms:created>
  <dcterms:modified xsi:type="dcterms:W3CDTF">2025-04-16T11:24:36Z</dcterms:modified>
</cp:coreProperties>
</file>